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685" yWindow="65371" windowWidth="11655" windowHeight="6855" tabRatio="460" activeTab="0"/>
  </bookViews>
  <sheets>
    <sheet name="Rechnung" sheetId="1" r:id="rId1"/>
    <sheet name="Adressen" sheetId="2" r:id="rId2"/>
    <sheet name="Artikel" sheetId="3" r:id="rId3"/>
    <sheet name="Buchführung" sheetId="4" r:id="rId4"/>
  </sheets>
  <definedNames>
    <definedName name="_xlnm.Print_Area" localSheetId="0">'Rechnung'!$A$1:$I$42</definedName>
  </definedNames>
  <calcPr fullCalcOnLoad="1"/>
</workbook>
</file>

<file path=xl/sharedStrings.xml><?xml version="1.0" encoding="utf-8"?>
<sst xmlns="http://schemas.openxmlformats.org/spreadsheetml/2006/main" count="138" uniqueCount="108">
  <si>
    <t>E&amp;E Fan@Arts GmbH, Postfach 13 46, 93057 Regensburg</t>
  </si>
  <si>
    <t>Telefon: 0941 563248-118</t>
  </si>
  <si>
    <t>Telefax: 0941 563248-119</t>
  </si>
  <si>
    <t>Rechnung</t>
  </si>
  <si>
    <t>Art.-Nr.</t>
  </si>
  <si>
    <t>Bezeichnung</t>
  </si>
  <si>
    <t>Anz.</t>
  </si>
  <si>
    <t>Einzelpreis</t>
  </si>
  <si>
    <t>Gesamtpreis</t>
  </si>
  <si>
    <t>Autogrammkarten „1860 München“</t>
  </si>
  <si>
    <t>Wimpel „1. FC Nürnberg“</t>
  </si>
  <si>
    <t>Autogrammkarten „1. FC Nürnberg“</t>
  </si>
  <si>
    <t>Wimpel „1860 München“</t>
  </si>
  <si>
    <t>Krug „1860 München“</t>
  </si>
  <si>
    <t>Krug „1. FC Nürnberg“</t>
  </si>
  <si>
    <t>Warenwert:</t>
  </si>
  <si>
    <t>Rabatt:</t>
  </si>
  <si>
    <t>Umsatzsteuer:</t>
  </si>
  <si>
    <t>Rechnungsbetrag:</t>
  </si>
  <si>
    <t>Nettorechnungsbetrag:</t>
  </si>
  <si>
    <t>Fahnen „1860 München“</t>
  </si>
  <si>
    <t>Fahnen „1. FC Nürnberg“</t>
  </si>
  <si>
    <t xml:space="preserve">Zahlbar bis zum </t>
  </si>
  <si>
    <t>ohne Abzüge</t>
  </si>
  <si>
    <t>mit 2% Skonto:</t>
  </si>
  <si>
    <t>Herrn</t>
  </si>
  <si>
    <t>Lerchenstraße 38</t>
  </si>
  <si>
    <t>93093 Donaustauf</t>
  </si>
  <si>
    <t>Bei Zahlungsziel: ';H24+7;' mit ';2%;' Skonto: ';2%*I40;</t>
  </si>
  <si>
    <t>Firma</t>
  </si>
  <si>
    <t>Burgstraße 12</t>
  </si>
  <si>
    <t>80326 München</t>
  </si>
  <si>
    <t>Stadtweg 3</t>
  </si>
  <si>
    <t>84030 Landshut</t>
  </si>
  <si>
    <t>Dorfstraße 1</t>
  </si>
  <si>
    <t>93047 Regensburg</t>
  </si>
  <si>
    <t>Frau</t>
  </si>
  <si>
    <t>Weiler 15</t>
  </si>
  <si>
    <t>90461 Nürnberg</t>
  </si>
  <si>
    <t>Anrede</t>
  </si>
  <si>
    <t>Name</t>
  </si>
  <si>
    <t>Straße</t>
  </si>
  <si>
    <t>PLZ Ort</t>
  </si>
  <si>
    <r>
      <t xml:space="preserve">e-mail: </t>
    </r>
    <r>
      <rPr>
        <sz val="14"/>
        <rFont val="Arial"/>
        <family val="2"/>
      </rPr>
      <t xml:space="preserve"> </t>
    </r>
    <r>
      <rPr>
        <sz val="11"/>
        <rFont val="Arial"/>
        <family val="2"/>
      </rPr>
      <t xml:space="preserve">     </t>
    </r>
    <r>
      <rPr>
        <sz val="10"/>
        <rFont val="Arial"/>
        <family val="2"/>
      </rPr>
      <t xml:space="preserve"> fan@arts.de</t>
    </r>
  </si>
  <si>
    <t>Netto</t>
  </si>
  <si>
    <t>Steuer</t>
  </si>
  <si>
    <t>Endbetrag</t>
  </si>
  <si>
    <t>Rechnung
Datum</t>
  </si>
  <si>
    <t>Zahlung
Datum</t>
  </si>
  <si>
    <t>Zahlung
Summe</t>
  </si>
  <si>
    <t>Zahlung
mit Skonto</t>
  </si>
  <si>
    <t>Kartennr.</t>
  </si>
  <si>
    <t>Krug „FC Bayern München“</t>
  </si>
  <si>
    <t>Autogrammkarten „FC Bayern München“</t>
  </si>
  <si>
    <t>Wimpel „FC Bayern München“</t>
  </si>
  <si>
    <t>Fahnen „FC Bayern München“</t>
  </si>
  <si>
    <t>Trikot Home „FC Bayern München“</t>
  </si>
  <si>
    <t>Schal "Mia San Mia"</t>
  </si>
  <si>
    <t>Baseballcap Big Logo „FC Bayern München“</t>
  </si>
  <si>
    <t>Kids-Fußballschuh Hardground „FCB“</t>
  </si>
  <si>
    <t>Sonnenschirm „FC Bayern München“</t>
  </si>
  <si>
    <t>Ecker Hannes</t>
  </si>
  <si>
    <t>Exinger Peter</t>
  </si>
  <si>
    <t>Gobmaier Corinna</t>
  </si>
  <si>
    <t>Groß Petra</t>
  </si>
  <si>
    <t>Huber Anton</t>
  </si>
  <si>
    <t>Langer Gerd</t>
  </si>
  <si>
    <t>Lehmann Dieter</t>
  </si>
  <si>
    <t>Leitner Josef</t>
  </si>
  <si>
    <t>Lindner Erich</t>
  </si>
  <si>
    <t>Maier Andrea</t>
  </si>
  <si>
    <t>Pfeiffer Anna</t>
  </si>
  <si>
    <t>Riedel Pia</t>
  </si>
  <si>
    <t>Schmid Julia</t>
  </si>
  <si>
    <t>Schmidt Anton</t>
  </si>
  <si>
    <t>Suzpart Heike</t>
  </si>
  <si>
    <t>Weber Johannes</t>
  </si>
  <si>
    <t>Wölfle Erika</t>
  </si>
  <si>
    <t>Ringstraße 73</t>
  </si>
  <si>
    <t>Mozartstr. 63</t>
  </si>
  <si>
    <t>Blumenstr. 6</t>
  </si>
  <si>
    <t>Wiesenweg 36</t>
  </si>
  <si>
    <t>Steinstr. 29</t>
  </si>
  <si>
    <t>Ziegelweg 8</t>
  </si>
  <si>
    <t>Jahnstr. 12</t>
  </si>
  <si>
    <t>Eichenweg 34</t>
  </si>
  <si>
    <t>Am Anger 9</t>
  </si>
  <si>
    <t>Hochrain 6</t>
  </si>
  <si>
    <t>Martinstr. 17 c</t>
  </si>
  <si>
    <t>Perlenallee 9</t>
  </si>
  <si>
    <t>97340 Marktbreit</t>
  </si>
  <si>
    <t>91349 Eggenkirchen</t>
  </si>
  <si>
    <t>93906 Erlenbach</t>
  </si>
  <si>
    <t>91871 Weißenburg</t>
  </si>
  <si>
    <t>91154 Roth</t>
  </si>
  <si>
    <t>91325 Adelsdorf</t>
  </si>
  <si>
    <t>97753 Karlstadt</t>
  </si>
  <si>
    <t>91161 Hilpoltstein</t>
  </si>
  <si>
    <t>Kundennr.</t>
  </si>
  <si>
    <t>Rechnungsnr.</t>
  </si>
  <si>
    <t>Neuer Rechnungsbetrag:</t>
  </si>
  <si>
    <t>Werbedesign Kohl</t>
  </si>
  <si>
    <t>Pfarrgasse 3</t>
  </si>
  <si>
    <t>Holzner Gudrun</t>
  </si>
  <si>
    <t>Stadtgraben 9</t>
  </si>
  <si>
    <t>Weber Wolfgang</t>
  </si>
  <si>
    <t>Sebastianiweg 1</t>
  </si>
  <si>
    <t>90463 Nürnberg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</si>
</sst>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d/\ mmmm\ yyyy"/>
    <numFmt numFmtId="176" formatCode="#,##0.00\ [$€-1]"/>
    <numFmt numFmtId="177" formatCode="0000"/>
    <numFmt numFmtId="178" formatCode="d/\ mmm/\ yy"/>
    <numFmt numFmtId="179" formatCode="dd/mm/yy"/>
    <numFmt numFmtId="180" formatCode="_-* #,##0.00\ [$€]_-;\-* #,##0.00\ [$€]_-;_-* &quot;-&quot;??\ [$€]_-;_-@_-"/>
    <numFmt numFmtId="181" formatCode="_-* #,##0.00\ [$€-40A]_-;\-* #,##0.00\ [$€-40A]_-;_-* &quot;-&quot;??\ [$€-40A]_-;_-@_-"/>
    <numFmt numFmtId="182" formatCode="_-* #,##0.00\ [$€-407]_-;\-* #,##0.00\ [$€-407]_-;_-* &quot;-&quot;??\ [$€-407]_-;_-@_-"/>
    <numFmt numFmtId="183" formatCode="mmm\ yyyy"/>
    <numFmt numFmtId="184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7" fillId="33" borderId="10" xfId="0" applyFont="1" applyFill="1" applyBorder="1" applyAlignment="1">
      <alignment horizontal="center"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176" fontId="3" fillId="0" borderId="0" xfId="0" applyNumberFormat="1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vertical="center"/>
      <protection locked="0"/>
    </xf>
    <xf numFmtId="0" fontId="7" fillId="33" borderId="10" xfId="0" applyFont="1" applyFill="1" applyBorder="1" applyAlignment="1">
      <alignment horizontal="center" vertical="center"/>
    </xf>
    <xf numFmtId="182" fontId="3" fillId="0" borderId="0" xfId="0" applyNumberFormat="1" applyFont="1" applyAlignment="1">
      <alignment/>
    </xf>
    <xf numFmtId="0" fontId="7" fillId="33" borderId="10" xfId="0" applyFont="1" applyFill="1" applyBorder="1" applyAlignment="1">
      <alignment vertical="center"/>
    </xf>
    <xf numFmtId="182" fontId="7" fillId="33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82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177" fontId="3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82" fontId="3" fillId="0" borderId="0" xfId="0" applyNumberFormat="1" applyFont="1" applyAlignment="1">
      <alignment vertical="center"/>
    </xf>
    <xf numFmtId="182" fontId="3" fillId="0" borderId="10" xfId="60" applyNumberFormat="1" applyFont="1" applyBorder="1" applyAlignment="1">
      <alignment vertical="center"/>
    </xf>
    <xf numFmtId="182" fontId="3" fillId="0" borderId="10" xfId="0" applyNumberFormat="1" applyFont="1" applyBorder="1" applyAlignment="1">
      <alignment vertical="center"/>
    </xf>
    <xf numFmtId="14" fontId="3" fillId="0" borderId="10" xfId="0" applyNumberFormat="1" applyFont="1" applyBorder="1" applyAlignment="1">
      <alignment vertical="center"/>
    </xf>
    <xf numFmtId="182" fontId="3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Border="1" applyAlignment="1">
      <alignment/>
    </xf>
    <xf numFmtId="49" fontId="8" fillId="0" borderId="0" xfId="48" applyNumberFormat="1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175" fontId="0" fillId="0" borderId="0" xfId="0" applyNumberForma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9" fontId="3" fillId="0" borderId="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vertical="center"/>
      <protection/>
    </xf>
    <xf numFmtId="179" fontId="5" fillId="0" borderId="0" xfId="0" applyNumberFormat="1" applyFont="1" applyBorder="1" applyAlignment="1" applyProtection="1">
      <alignment vertical="center"/>
      <protection/>
    </xf>
    <xf numFmtId="176" fontId="3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 quotePrefix="1">
      <alignment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 locked="0"/>
    </xf>
    <xf numFmtId="176" fontId="3" fillId="0" borderId="10" xfId="0" applyNumberFormat="1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9" fontId="3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right"/>
      <protection locked="0"/>
    </xf>
    <xf numFmtId="176" fontId="3" fillId="0" borderId="10" xfId="0" applyNumberFormat="1" applyFont="1" applyBorder="1" applyAlignment="1" applyProtection="1">
      <alignment horizontal="right" vertical="center"/>
      <protection/>
    </xf>
    <xf numFmtId="176" fontId="3" fillId="0" borderId="1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182" fontId="3" fillId="0" borderId="0" xfId="60" applyNumberFormat="1" applyFont="1" applyBorder="1" applyAlignment="1">
      <alignment vertical="center"/>
    </xf>
    <xf numFmtId="182" fontId="3" fillId="0" borderId="0" xfId="0" applyNumberFormat="1" applyFont="1" applyBorder="1" applyAlignment="1">
      <alignment vertical="center"/>
    </xf>
    <xf numFmtId="14" fontId="3" fillId="0" borderId="0" xfId="0" applyNumberFormat="1" applyFont="1" applyBorder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182" fontId="3" fillId="0" borderId="0" xfId="0" applyNumberFormat="1" applyFont="1" applyFill="1" applyBorder="1" applyAlignment="1" applyProtection="1">
      <alignment vertical="center"/>
      <protection locked="0"/>
    </xf>
    <xf numFmtId="14" fontId="3" fillId="0" borderId="0" xfId="0" applyNumberFormat="1" applyFont="1" applyBorder="1" applyAlignment="1" applyProtection="1">
      <alignment vertical="center"/>
      <protection locked="0"/>
    </xf>
    <xf numFmtId="182" fontId="3" fillId="0" borderId="0" xfId="0" applyNumberFormat="1" applyFont="1" applyBorder="1" applyAlignment="1" applyProtection="1">
      <alignment vertical="center"/>
      <protection locked="0"/>
    </xf>
    <xf numFmtId="182" fontId="0" fillId="0" borderId="0" xfId="60" applyNumberFormat="1" applyFont="1" applyBorder="1" applyAlignment="1">
      <alignment/>
    </xf>
    <xf numFmtId="182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 applyProtection="1">
      <alignment/>
      <protection locked="0"/>
    </xf>
    <xf numFmtId="182" fontId="7" fillId="33" borderId="10" xfId="60" applyNumberFormat="1" applyFont="1" applyFill="1" applyBorder="1" applyAlignment="1">
      <alignment horizontal="center" vertical="center"/>
    </xf>
    <xf numFmtId="182" fontId="7" fillId="33" borderId="10" xfId="0" applyNumberFormat="1" applyFont="1" applyFill="1" applyBorder="1" applyAlignment="1">
      <alignment horizontal="center" wrapText="1"/>
    </xf>
    <xf numFmtId="14" fontId="7" fillId="33" borderId="10" xfId="0" applyNumberFormat="1" applyFont="1" applyFill="1" applyBorder="1" applyAlignment="1">
      <alignment horizontal="center" wrapText="1"/>
    </xf>
    <xf numFmtId="0" fontId="7" fillId="25" borderId="10" xfId="0" applyFont="1" applyFill="1" applyBorder="1" applyAlignment="1" applyProtection="1">
      <alignment horizontal="center" wrapText="1"/>
      <protection locked="0"/>
    </xf>
    <xf numFmtId="0" fontId="9" fillId="0" borderId="11" xfId="0" applyFont="1" applyBorder="1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theme="1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1</xdr:row>
      <xdr:rowOff>28575</xdr:rowOff>
    </xdr:from>
    <xdr:to>
      <xdr:col>8</xdr:col>
      <xdr:colOff>638175</xdr:colOff>
      <xdr:row>7</xdr:row>
      <xdr:rowOff>114300</xdr:rowOff>
    </xdr:to>
    <xdr:pic>
      <xdr:nvPicPr>
        <xdr:cNvPr id="1" name="Picture 1" descr="D:\!-Buch\9-Buch\Bilder\Logo-ne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19075"/>
          <a:ext cx="5734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10:I47"/>
  <sheetViews>
    <sheetView tabSelected="1" zoomScale="110" zoomScaleNormal="110" workbookViewId="0" topLeftCell="A11">
      <selection activeCell="G27" sqref="G27"/>
    </sheetView>
  </sheetViews>
  <sheetFormatPr defaultColWidth="11.421875" defaultRowHeight="12.75"/>
  <cols>
    <col min="1" max="1" width="7.00390625" style="5" customWidth="1"/>
    <col min="2" max="2" width="8.28125" style="5" customWidth="1"/>
    <col min="3" max="3" width="7.7109375" style="5" customWidth="1"/>
    <col min="4" max="4" width="11.421875" style="5" customWidth="1"/>
    <col min="5" max="5" width="16.7109375" style="5" customWidth="1"/>
    <col min="6" max="6" width="10.57421875" style="5" customWidth="1"/>
    <col min="7" max="7" width="8.57421875" style="5" customWidth="1"/>
    <col min="8" max="8" width="16.00390625" style="5" customWidth="1"/>
    <col min="9" max="9" width="13.57421875" style="5" customWidth="1"/>
    <col min="10" max="10" width="7.421875" style="5" customWidth="1"/>
    <col min="11" max="16384" width="11.421875" style="5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spans="2:5" ht="15" customHeight="1">
      <c r="B10" s="71" t="s">
        <v>0</v>
      </c>
      <c r="C10" s="71"/>
      <c r="D10" s="71"/>
      <c r="E10" s="71"/>
    </row>
    <row r="11" spans="2:5" ht="15" customHeight="1">
      <c r="B11" s="30"/>
      <c r="C11" s="30"/>
      <c r="D11" s="30"/>
      <c r="E11" s="30"/>
    </row>
    <row r="12" ht="15" customHeight="1"/>
    <row r="13" spans="8:9" s="6" customFormat="1" ht="15" customHeight="1">
      <c r="H13" s="5"/>
      <c r="I13" s="5"/>
    </row>
    <row r="14" spans="2:9" s="6" customFormat="1" ht="15" customHeight="1">
      <c r="B14" s="72" t="str">
        <f>LOOKUP($I$23,Adressen!A:A,Adressen!B:B)</f>
        <v>Frau</v>
      </c>
      <c r="C14" s="72"/>
      <c r="D14" s="72"/>
      <c r="E14" s="72"/>
      <c r="H14" s="5"/>
      <c r="I14" s="31" t="s">
        <v>1</v>
      </c>
    </row>
    <row r="15" spans="2:9" s="6" customFormat="1" ht="15" customHeight="1">
      <c r="B15" s="72" t="str">
        <f>LOOKUP($I$23,Adressen!A:A,Adressen!C:C)</f>
        <v>Riedel Pia</v>
      </c>
      <c r="C15" s="72"/>
      <c r="D15" s="72"/>
      <c r="E15" s="72"/>
      <c r="H15" s="5"/>
      <c r="I15" s="31" t="s">
        <v>2</v>
      </c>
    </row>
    <row r="16" spans="2:9" s="6" customFormat="1" ht="15" customHeight="1">
      <c r="B16" s="72" t="str">
        <f>LOOKUP($I$23,Adressen!A:A,Adressen!D:D)</f>
        <v>Jahnstr. 12</v>
      </c>
      <c r="C16" s="72"/>
      <c r="D16" s="72"/>
      <c r="E16" s="72"/>
      <c r="H16" s="5"/>
      <c r="I16" s="32" t="s">
        <v>43</v>
      </c>
    </row>
    <row r="17" spans="2:9" s="6" customFormat="1" ht="15" customHeight="1">
      <c r="B17" s="72" t="str">
        <f>LOOKUP($I$23,Adressen!A:A,Adressen!E:E)</f>
        <v>91325 Adelsdorf</v>
      </c>
      <c r="C17" s="72"/>
      <c r="D17" s="72"/>
      <c r="E17" s="72"/>
      <c r="H17" s="5"/>
      <c r="I17" s="5"/>
    </row>
    <row r="18" spans="2:9" ht="15" customHeight="1">
      <c r="B18" s="76"/>
      <c r="C18" s="76"/>
      <c r="D18" s="76"/>
      <c r="E18" s="76"/>
      <c r="I18" s="33">
        <f ca="1">TODAY()</f>
        <v>41048</v>
      </c>
    </row>
    <row r="19" ht="15" customHeight="1"/>
    <row r="20" ht="15" customHeight="1"/>
    <row r="21" ht="15" customHeight="1"/>
    <row r="22" spans="8:9" ht="15" customHeight="1">
      <c r="H22" s="34" t="s">
        <v>99</v>
      </c>
      <c r="I22" s="18">
        <f>Buchführung!A2+1</f>
        <v>12595</v>
      </c>
    </row>
    <row r="23" spans="2:9" ht="15" customHeight="1">
      <c r="B23" s="35" t="s">
        <v>3</v>
      </c>
      <c r="H23" s="34" t="s">
        <v>98</v>
      </c>
      <c r="I23" s="18">
        <v>44554</v>
      </c>
    </row>
    <row r="24" spans="8:9" ht="15" customHeight="1">
      <c r="H24" s="34" t="s">
        <v>51</v>
      </c>
      <c r="I24" s="52">
        <f>IF(LOOKUP(I23,Adressen!A:A,Adressen!F:F)=0,"",LOOKUP(I23,Adressen!A:A,Adressen!F:F))</f>
        <v>98882001</v>
      </c>
    </row>
    <row r="25" ht="15" customHeight="1"/>
    <row r="26" spans="3:9" s="7" customFormat="1" ht="19.5" customHeight="1">
      <c r="C26" s="46" t="s">
        <v>4</v>
      </c>
      <c r="D26" s="73" t="s">
        <v>5</v>
      </c>
      <c r="E26" s="73"/>
      <c r="F26" s="73"/>
      <c r="G26" s="47" t="s">
        <v>6</v>
      </c>
      <c r="H26" s="47" t="s">
        <v>7</v>
      </c>
      <c r="I26" s="47" t="s">
        <v>8</v>
      </c>
    </row>
    <row r="27" spans="2:9" s="7" customFormat="1" ht="19.5" customHeight="1">
      <c r="B27" s="50" t="str">
        <f>IF(C27="","","Pos. 1")</f>
        <v>Pos. 1</v>
      </c>
      <c r="C27" s="48">
        <v>1133</v>
      </c>
      <c r="D27" s="73" t="str">
        <f>IF(C27="","",LOOKUP(C27,Artikel!B:B,Artikel!C:C))</f>
        <v>Wimpel „FC Bayern München“</v>
      </c>
      <c r="E27" s="73"/>
      <c r="F27" s="73"/>
      <c r="G27" s="9">
        <v>5</v>
      </c>
      <c r="H27" s="49">
        <f>IF(C27="","",LOOKUP(C27,Artikel!B:B,Artikel!D:D))</f>
        <v>21.94</v>
      </c>
      <c r="I27" s="49">
        <f aca="true" t="shared" si="0" ref="I27:I32">IF(C27="","",G27*H27)</f>
        <v>109.7</v>
      </c>
    </row>
    <row r="28" spans="2:9" s="7" customFormat="1" ht="19.5" customHeight="1">
      <c r="B28" s="50" t="str">
        <f>IF(C28="","","Pos. 2")</f>
        <v>Pos. 2</v>
      </c>
      <c r="C28" s="48">
        <v>1199</v>
      </c>
      <c r="D28" s="73" t="str">
        <f>IF(C28="","",LOOKUP(C28,Artikel!B:B,Artikel!C:C))</f>
        <v>Sonnenschirm „FC Bayern München“</v>
      </c>
      <c r="E28" s="73"/>
      <c r="F28" s="73"/>
      <c r="G28" s="9">
        <v>40</v>
      </c>
      <c r="H28" s="49">
        <f>IF(C28="","",LOOKUP(C28,Artikel!B:B,Artikel!D:D))</f>
        <v>24.95</v>
      </c>
      <c r="I28" s="49">
        <f t="shared" si="0"/>
        <v>998</v>
      </c>
    </row>
    <row r="29" spans="2:9" s="7" customFormat="1" ht="19.5" customHeight="1">
      <c r="B29" s="50" t="str">
        <f>IF(C29="","","Pos. 3")</f>
        <v>Pos. 3</v>
      </c>
      <c r="C29" s="48">
        <v>1177</v>
      </c>
      <c r="D29" s="73" t="str">
        <f>IF(C29="","",LOOKUP(C29,Artikel!B:B,Artikel!C:C))</f>
        <v>Baseballcap Big Logo „FC Bayern München“</v>
      </c>
      <c r="E29" s="73"/>
      <c r="F29" s="73"/>
      <c r="G29" s="9">
        <v>40</v>
      </c>
      <c r="H29" s="49">
        <f>IF(C29="","",LOOKUP(C29,Artikel!B:B,Artikel!D:D))</f>
        <v>17.95</v>
      </c>
      <c r="I29" s="49">
        <f t="shared" si="0"/>
        <v>718</v>
      </c>
    </row>
    <row r="30" spans="2:9" s="7" customFormat="1" ht="19.5" customHeight="1">
      <c r="B30" s="50">
        <f>IF(C30="","","Pos. 4")</f>
      </c>
      <c r="C30" s="48"/>
      <c r="D30" s="73">
        <f>IF(C30="","",LOOKUP(C30,Artikel!B:B,Artikel!C:C))</f>
      </c>
      <c r="E30" s="73"/>
      <c r="F30" s="73"/>
      <c r="G30" s="9"/>
      <c r="H30" s="49">
        <f>IF(C30="","",LOOKUP(C30,Artikel!B:B,Artikel!D:D))</f>
      </c>
      <c r="I30" s="49">
        <f t="shared" si="0"/>
      </c>
    </row>
    <row r="31" spans="2:9" s="7" customFormat="1" ht="19.5" customHeight="1">
      <c r="B31" s="50">
        <f>IF(C31="","","Pos. 5")</f>
      </c>
      <c r="C31" s="48"/>
      <c r="D31" s="73">
        <f>IF(C31="","",LOOKUP(C31,Artikel!B:B,Artikel!C:C))</f>
      </c>
      <c r="E31" s="73"/>
      <c r="F31" s="73"/>
      <c r="G31" s="9"/>
      <c r="H31" s="49">
        <f>IF(C31="","",LOOKUP(C31,Artikel!B:B,Artikel!D:D))</f>
      </c>
      <c r="I31" s="49">
        <f t="shared" si="0"/>
      </c>
    </row>
    <row r="32" spans="2:9" s="7" customFormat="1" ht="19.5" customHeight="1">
      <c r="B32" s="50">
        <f>IF(C32="","","Pos. 6")</f>
      </c>
      <c r="C32" s="9"/>
      <c r="D32" s="73">
        <f>IF(C32="","",LOOKUP(C32,Artikel!B:B,Artikel!C:C))</f>
      </c>
      <c r="E32" s="73"/>
      <c r="F32" s="73"/>
      <c r="G32" s="9"/>
      <c r="H32" s="49">
        <f>IF(C32="","",LOOKUP(C32,Artikel!B:B,Artikel!D:D))</f>
      </c>
      <c r="I32" s="49">
        <f t="shared" si="0"/>
      </c>
    </row>
    <row r="33" spans="3:9" s="7" customFormat="1" ht="19.5" customHeight="1">
      <c r="C33" s="36"/>
      <c r="D33" s="75"/>
      <c r="E33" s="75"/>
      <c r="F33" s="75"/>
      <c r="H33" s="37" t="s">
        <v>15</v>
      </c>
      <c r="I33" s="53">
        <f>IF(C27="","",SUM(I27:I32))</f>
        <v>1825.7</v>
      </c>
    </row>
    <row r="34" spans="3:9" s="7" customFormat="1" ht="19.5" customHeight="1">
      <c r="C34" s="36"/>
      <c r="D34" s="75"/>
      <c r="E34" s="75"/>
      <c r="F34" s="75"/>
      <c r="G34" s="51">
        <f>IF(I33&gt;3000,IF(20%*I33&gt;1000,20%,""),IF(I33&gt;2000,10%,5%))</f>
        <v>0.05</v>
      </c>
      <c r="H34" s="37" t="s">
        <v>16</v>
      </c>
      <c r="I34" s="53">
        <f>IF(G34="",1000,G34*I33)</f>
        <v>91.28500000000001</v>
      </c>
    </row>
    <row r="35" spans="3:9" s="7" customFormat="1" ht="19.5" customHeight="1">
      <c r="C35" s="36"/>
      <c r="D35" s="75"/>
      <c r="E35" s="75"/>
      <c r="F35" s="75"/>
      <c r="H35" s="37" t="s">
        <v>19</v>
      </c>
      <c r="I35" s="54">
        <f>IF(C27="",1000,I33-I34)</f>
        <v>1734.415</v>
      </c>
    </row>
    <row r="36" spans="3:9" s="7" customFormat="1" ht="19.5" customHeight="1">
      <c r="C36" s="36"/>
      <c r="D36" s="75"/>
      <c r="E36" s="75"/>
      <c r="F36" s="75"/>
      <c r="G36" s="38">
        <v>0.19</v>
      </c>
      <c r="H36" s="37" t="s">
        <v>17</v>
      </c>
      <c r="I36" s="53">
        <f>IF(C27="","",G36*I35)</f>
        <v>329.53885</v>
      </c>
    </row>
    <row r="37" spans="3:9" s="7" customFormat="1" ht="19.5" customHeight="1">
      <c r="C37" s="36"/>
      <c r="D37" s="75"/>
      <c r="E37" s="75"/>
      <c r="F37" s="75"/>
      <c r="H37" s="37" t="s">
        <v>18</v>
      </c>
      <c r="I37" s="53">
        <f>IF(C27="","",I35+I36)</f>
        <v>2063.95385</v>
      </c>
    </row>
    <row r="38" spans="3:9" s="7" customFormat="1" ht="19.5" customHeight="1">
      <c r="C38" s="36"/>
      <c r="D38" s="74"/>
      <c r="E38" s="74"/>
      <c r="F38" s="74"/>
      <c r="I38" s="8"/>
    </row>
    <row r="39" spans="3:9" s="6" customFormat="1" ht="15">
      <c r="C39" s="39"/>
      <c r="D39" s="77"/>
      <c r="E39" s="77"/>
      <c r="F39" s="77"/>
      <c r="I39" s="8"/>
    </row>
    <row r="40" spans="2:9" s="7" customFormat="1" ht="19.5" customHeight="1">
      <c r="B40" s="40" t="s">
        <v>22</v>
      </c>
      <c r="C40" s="40"/>
      <c r="D40" s="41">
        <f>I18+30</f>
        <v>41078</v>
      </c>
      <c r="E40" s="40" t="s">
        <v>23</v>
      </c>
      <c r="F40" s="40"/>
      <c r="G40" s="40"/>
      <c r="H40" s="40"/>
      <c r="I40" s="42"/>
    </row>
    <row r="41" spans="2:9" s="7" customFormat="1" ht="19.5" customHeight="1">
      <c r="B41" s="43" t="s">
        <v>28</v>
      </c>
      <c r="C41" s="40"/>
      <c r="D41" s="41">
        <f>I18+7</f>
        <v>41055</v>
      </c>
      <c r="E41" s="40" t="s">
        <v>24</v>
      </c>
      <c r="F41" s="44">
        <f>IF(C27="","",I37*2%)</f>
        <v>41.279077</v>
      </c>
      <c r="G41" s="40"/>
      <c r="H41" s="45" t="s">
        <v>100</v>
      </c>
      <c r="I41" s="42">
        <f>IF(C27="","",I37-F41)</f>
        <v>2022.674773</v>
      </c>
    </row>
    <row r="42" s="6" customFormat="1" ht="15" customHeight="1">
      <c r="I42" s="8"/>
    </row>
    <row r="43" s="6" customFormat="1" ht="15" customHeight="1">
      <c r="I43" s="8"/>
    </row>
    <row r="44" s="6" customFormat="1" ht="15" customHeight="1">
      <c r="I44" s="8"/>
    </row>
    <row r="45" s="6" customFormat="1" ht="15" customHeight="1">
      <c r="I45" s="8"/>
    </row>
    <row r="46" spans="1:9" ht="15" customHeight="1">
      <c r="A46" s="6"/>
      <c r="B46" s="6"/>
      <c r="C46" s="6"/>
      <c r="D46" s="6"/>
      <c r="E46" s="6"/>
      <c r="F46" s="6"/>
      <c r="G46" s="6"/>
      <c r="H46" s="6"/>
      <c r="I46" s="6"/>
    </row>
    <row r="47" ht="15" customHeight="1">
      <c r="I47" s="8"/>
    </row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 selectLockedCells="1"/>
  <mergeCells count="20">
    <mergeCell ref="D26:F26"/>
    <mergeCell ref="B18:E18"/>
    <mergeCell ref="D39:F39"/>
    <mergeCell ref="D30:F30"/>
    <mergeCell ref="D31:F31"/>
    <mergeCell ref="D32:F32"/>
    <mergeCell ref="D34:F34"/>
    <mergeCell ref="D35:F35"/>
    <mergeCell ref="D36:F36"/>
    <mergeCell ref="D37:F37"/>
    <mergeCell ref="B10:E10"/>
    <mergeCell ref="B14:E14"/>
    <mergeCell ref="B15:E15"/>
    <mergeCell ref="B16:E16"/>
    <mergeCell ref="D27:F27"/>
    <mergeCell ref="D38:F38"/>
    <mergeCell ref="D28:F28"/>
    <mergeCell ref="D29:F29"/>
    <mergeCell ref="D33:F33"/>
    <mergeCell ref="B17:E17"/>
  </mergeCells>
  <printOptions/>
  <pageMargins left="0.31496062992125984" right="0.15748031496062992" top="0.15748031496062992" bottom="0.5905511811023623" header="0.1574803149606299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6"/>
  <dimension ref="A1:F25"/>
  <sheetViews>
    <sheetView zoomScalePageLayoutView="0" workbookViewId="0" topLeftCell="A1">
      <selection activeCell="A18" sqref="A18"/>
    </sheetView>
  </sheetViews>
  <sheetFormatPr defaultColWidth="11.421875" defaultRowHeight="12.75"/>
  <cols>
    <col min="3" max="3" width="21.00390625" style="0" customWidth="1"/>
    <col min="4" max="4" width="20.00390625" style="0" customWidth="1"/>
    <col min="5" max="5" width="25.57421875" style="0" customWidth="1"/>
    <col min="6" max="6" width="15.28125" style="0" customWidth="1"/>
  </cols>
  <sheetData>
    <row r="1" spans="1:6" ht="15.75">
      <c r="A1" s="4" t="s">
        <v>98</v>
      </c>
      <c r="B1" s="4" t="s">
        <v>39</v>
      </c>
      <c r="C1" s="4" t="s">
        <v>40</v>
      </c>
      <c r="D1" s="4" t="s">
        <v>41</v>
      </c>
      <c r="E1" s="4" t="s">
        <v>42</v>
      </c>
      <c r="F1" s="4" t="s">
        <v>51</v>
      </c>
    </row>
    <row r="2" spans="1:6" s="19" customFormat="1" ht="18" customHeight="1">
      <c r="A2" s="18">
        <v>12587</v>
      </c>
      <c r="B2" s="18" t="s">
        <v>29</v>
      </c>
      <c r="C2" s="15" t="s">
        <v>61</v>
      </c>
      <c r="D2" s="18" t="s">
        <v>30</v>
      </c>
      <c r="E2" s="18" t="s">
        <v>31</v>
      </c>
      <c r="F2" s="18">
        <v>65212005</v>
      </c>
    </row>
    <row r="3" spans="1:6" s="19" customFormat="1" ht="18" customHeight="1">
      <c r="A3" s="18">
        <v>17822</v>
      </c>
      <c r="B3" s="18" t="s">
        <v>25</v>
      </c>
      <c r="C3" s="15" t="s">
        <v>66</v>
      </c>
      <c r="D3" s="15" t="s">
        <v>78</v>
      </c>
      <c r="E3" s="15" t="s">
        <v>90</v>
      </c>
      <c r="F3" s="18"/>
    </row>
    <row r="4" spans="1:6" s="19" customFormat="1" ht="18" customHeight="1">
      <c r="A4" s="18">
        <v>22333</v>
      </c>
      <c r="B4" s="18" t="s">
        <v>36</v>
      </c>
      <c r="C4" s="15" t="s">
        <v>70</v>
      </c>
      <c r="D4" s="15" t="s">
        <v>82</v>
      </c>
      <c r="E4" s="15" t="s">
        <v>94</v>
      </c>
      <c r="F4" s="18">
        <v>67892007</v>
      </c>
    </row>
    <row r="5" spans="1:6" s="19" customFormat="1" ht="18" customHeight="1">
      <c r="A5" s="18">
        <v>31482</v>
      </c>
      <c r="B5" s="18" t="s">
        <v>36</v>
      </c>
      <c r="C5" s="15" t="s">
        <v>73</v>
      </c>
      <c r="D5" s="15" t="s">
        <v>85</v>
      </c>
      <c r="E5" s="15" t="s">
        <v>96</v>
      </c>
      <c r="F5" s="18"/>
    </row>
    <row r="6" spans="1:6" s="19" customFormat="1" ht="18" customHeight="1">
      <c r="A6" s="18">
        <v>34572</v>
      </c>
      <c r="B6" s="18" t="s">
        <v>36</v>
      </c>
      <c r="C6" s="15" t="s">
        <v>77</v>
      </c>
      <c r="D6" s="15" t="s">
        <v>89</v>
      </c>
      <c r="E6" s="15" t="s">
        <v>90</v>
      </c>
      <c r="F6" s="18">
        <v>35892000</v>
      </c>
    </row>
    <row r="7" spans="1:6" s="19" customFormat="1" ht="18" customHeight="1">
      <c r="A7" s="18">
        <v>35874</v>
      </c>
      <c r="B7" s="18" t="s">
        <v>25</v>
      </c>
      <c r="C7" s="15" t="s">
        <v>65</v>
      </c>
      <c r="D7" s="18" t="s">
        <v>26</v>
      </c>
      <c r="E7" s="18" t="s">
        <v>27</v>
      </c>
      <c r="F7" s="20">
        <v>56782006</v>
      </c>
    </row>
    <row r="8" spans="1:6" s="19" customFormat="1" ht="18" customHeight="1">
      <c r="A8" s="18">
        <v>44554</v>
      </c>
      <c r="B8" s="18" t="s">
        <v>36</v>
      </c>
      <c r="C8" s="15" t="s">
        <v>72</v>
      </c>
      <c r="D8" s="15" t="s">
        <v>84</v>
      </c>
      <c r="E8" s="15" t="s">
        <v>95</v>
      </c>
      <c r="F8" s="18">
        <v>98882001</v>
      </c>
    </row>
    <row r="9" spans="1:6" s="19" customFormat="1" ht="18" customHeight="1">
      <c r="A9" s="18">
        <v>47291</v>
      </c>
      <c r="B9" s="18" t="s">
        <v>25</v>
      </c>
      <c r="C9" s="15" t="s">
        <v>74</v>
      </c>
      <c r="D9" s="15" t="s">
        <v>86</v>
      </c>
      <c r="E9" s="15" t="s">
        <v>97</v>
      </c>
      <c r="F9" s="18">
        <v>45772008</v>
      </c>
    </row>
    <row r="10" spans="1:6" s="19" customFormat="1" ht="18" customHeight="1">
      <c r="A10" s="18">
        <v>55555</v>
      </c>
      <c r="B10" s="18" t="s">
        <v>25</v>
      </c>
      <c r="C10" s="15" t="s">
        <v>69</v>
      </c>
      <c r="D10" s="15" t="s">
        <v>81</v>
      </c>
      <c r="E10" s="15" t="s">
        <v>93</v>
      </c>
      <c r="F10" s="18"/>
    </row>
    <row r="11" spans="1:6" s="19" customFormat="1" ht="18" customHeight="1">
      <c r="A11" s="18">
        <v>61724</v>
      </c>
      <c r="B11" s="18" t="s">
        <v>25</v>
      </c>
      <c r="C11" s="15" t="s">
        <v>76</v>
      </c>
      <c r="D11" s="15" t="s">
        <v>88</v>
      </c>
      <c r="E11" s="15" t="s">
        <v>95</v>
      </c>
      <c r="F11" s="18"/>
    </row>
    <row r="12" spans="1:6" s="19" customFormat="1" ht="18" customHeight="1">
      <c r="A12" s="18">
        <v>62874</v>
      </c>
      <c r="B12" s="18" t="s">
        <v>36</v>
      </c>
      <c r="C12" s="15" t="s">
        <v>64</v>
      </c>
      <c r="D12" s="18" t="s">
        <v>37</v>
      </c>
      <c r="E12" s="18" t="s">
        <v>38</v>
      </c>
      <c r="F12" s="18"/>
    </row>
    <row r="13" spans="1:6" s="19" customFormat="1" ht="18" customHeight="1">
      <c r="A13" s="18">
        <v>68293</v>
      </c>
      <c r="B13" s="18" t="s">
        <v>25</v>
      </c>
      <c r="C13" s="15" t="s">
        <v>67</v>
      </c>
      <c r="D13" s="15" t="s">
        <v>79</v>
      </c>
      <c r="E13" s="15" t="s">
        <v>91</v>
      </c>
      <c r="F13" s="18">
        <v>12342007</v>
      </c>
    </row>
    <row r="14" spans="1:6" s="19" customFormat="1" ht="18" customHeight="1">
      <c r="A14" s="18">
        <v>68951</v>
      </c>
      <c r="B14" s="18" t="s">
        <v>25</v>
      </c>
      <c r="C14" s="15" t="s">
        <v>62</v>
      </c>
      <c r="D14" s="18" t="s">
        <v>32</v>
      </c>
      <c r="E14" s="18" t="s">
        <v>33</v>
      </c>
      <c r="F14" s="18">
        <v>23452005</v>
      </c>
    </row>
    <row r="15" spans="1:6" s="19" customFormat="1" ht="18" customHeight="1">
      <c r="A15" s="18">
        <v>70334</v>
      </c>
      <c r="B15" s="18" t="s">
        <v>36</v>
      </c>
      <c r="C15" s="15" t="s">
        <v>71</v>
      </c>
      <c r="D15" s="15" t="s">
        <v>83</v>
      </c>
      <c r="E15" s="15" t="s">
        <v>95</v>
      </c>
      <c r="F15" s="18"/>
    </row>
    <row r="16" spans="1:6" s="19" customFormat="1" ht="18" customHeight="1">
      <c r="A16" s="18">
        <v>78417</v>
      </c>
      <c r="B16" s="18" t="s">
        <v>25</v>
      </c>
      <c r="C16" s="15" t="s">
        <v>68</v>
      </c>
      <c r="D16" s="15" t="s">
        <v>80</v>
      </c>
      <c r="E16" s="15" t="s">
        <v>92</v>
      </c>
      <c r="F16" s="18">
        <v>45672004</v>
      </c>
    </row>
    <row r="17" spans="1:6" s="19" customFormat="1" ht="18" customHeight="1">
      <c r="A17" s="18">
        <v>78422</v>
      </c>
      <c r="B17" s="18" t="s">
        <v>29</v>
      </c>
      <c r="C17" s="15" t="s">
        <v>63</v>
      </c>
      <c r="D17" s="18" t="s">
        <v>34</v>
      </c>
      <c r="E17" s="18" t="s">
        <v>35</v>
      </c>
      <c r="F17" s="18">
        <v>34562005</v>
      </c>
    </row>
    <row r="18" spans="1:6" s="19" customFormat="1" ht="18" customHeight="1">
      <c r="A18" s="18">
        <v>83197</v>
      </c>
      <c r="B18" s="18" t="s">
        <v>36</v>
      </c>
      <c r="C18" s="15" t="s">
        <v>75</v>
      </c>
      <c r="D18" s="15" t="s">
        <v>87</v>
      </c>
      <c r="E18" s="15" t="s">
        <v>93</v>
      </c>
      <c r="F18" s="18">
        <v>33472008</v>
      </c>
    </row>
    <row r="19" spans="1:6" ht="18" customHeight="1">
      <c r="A19" s="3">
        <v>84571</v>
      </c>
      <c r="B19" s="3" t="s">
        <v>29</v>
      </c>
      <c r="C19" s="3" t="s">
        <v>101</v>
      </c>
      <c r="D19" s="3" t="s">
        <v>102</v>
      </c>
      <c r="E19" s="3" t="s">
        <v>33</v>
      </c>
      <c r="F19" s="3">
        <v>21892009</v>
      </c>
    </row>
    <row r="20" spans="1:6" ht="18" customHeight="1">
      <c r="A20" s="3">
        <v>86327</v>
      </c>
      <c r="B20" s="3" t="s">
        <v>36</v>
      </c>
      <c r="C20" s="3" t="s">
        <v>103</v>
      </c>
      <c r="D20" s="3" t="s">
        <v>104</v>
      </c>
      <c r="E20" s="3" t="s">
        <v>96</v>
      </c>
      <c r="F20" s="29"/>
    </row>
    <row r="21" spans="1:6" ht="18" customHeight="1">
      <c r="A21" s="3">
        <v>91258</v>
      </c>
      <c r="B21" s="3" t="s">
        <v>25</v>
      </c>
      <c r="C21" s="3" t="s">
        <v>105</v>
      </c>
      <c r="D21" s="3" t="s">
        <v>106</v>
      </c>
      <c r="E21" s="3" t="s">
        <v>107</v>
      </c>
      <c r="F21" s="3">
        <v>18752001</v>
      </c>
    </row>
    <row r="22" spans="1:6" ht="18" customHeight="1">
      <c r="A22" s="3"/>
      <c r="B22" s="3"/>
      <c r="C22" s="3"/>
      <c r="D22" s="3"/>
      <c r="E22" s="3"/>
      <c r="F22" s="3"/>
    </row>
    <row r="23" spans="1:6" ht="18" customHeight="1">
      <c r="A23" s="3"/>
      <c r="B23" s="3"/>
      <c r="C23" s="3"/>
      <c r="D23" s="3"/>
      <c r="E23" s="3"/>
      <c r="F23" s="3"/>
    </row>
    <row r="24" spans="1:6" ht="18" customHeight="1">
      <c r="A24" s="3"/>
      <c r="B24" s="3"/>
      <c r="C24" s="3"/>
      <c r="D24" s="3"/>
      <c r="E24" s="3"/>
      <c r="F24" s="3"/>
    </row>
    <row r="25" spans="1:6" ht="18" customHeight="1">
      <c r="A25" s="3"/>
      <c r="B25" s="3"/>
      <c r="C25" s="3"/>
      <c r="D25" s="3"/>
      <c r="E25" s="3"/>
      <c r="F25" s="3"/>
    </row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5"/>
  <dimension ref="A1:D28"/>
  <sheetViews>
    <sheetView zoomScalePageLayoutView="0" workbookViewId="0" topLeftCell="A1">
      <selection activeCell="B4" sqref="B4:D4"/>
    </sheetView>
  </sheetViews>
  <sheetFormatPr defaultColWidth="11.421875" defaultRowHeight="12.75"/>
  <cols>
    <col min="1" max="1" width="2.00390625" style="1" customWidth="1"/>
    <col min="2" max="2" width="11.421875" style="2" customWidth="1"/>
    <col min="3" max="3" width="47.28125" style="1" bestFit="1" customWidth="1"/>
    <col min="4" max="4" width="13.421875" style="11" bestFit="1" customWidth="1"/>
    <col min="5" max="16384" width="11.421875" style="1" customWidth="1"/>
  </cols>
  <sheetData>
    <row r="1" spans="1:4" s="22" customFormat="1" ht="18" customHeight="1">
      <c r="A1" s="21"/>
      <c r="B1" s="10" t="s">
        <v>4</v>
      </c>
      <c r="C1" s="12" t="s">
        <v>5</v>
      </c>
      <c r="D1" s="13" t="s">
        <v>7</v>
      </c>
    </row>
    <row r="2" spans="1:4" s="22" customFormat="1" ht="18" customHeight="1">
      <c r="A2" s="21"/>
      <c r="B2" s="14">
        <v>1111</v>
      </c>
      <c r="C2" s="15" t="s">
        <v>52</v>
      </c>
      <c r="D2" s="16">
        <v>36.68</v>
      </c>
    </row>
    <row r="3" spans="1:4" s="22" customFormat="1" ht="18" customHeight="1">
      <c r="A3" s="21"/>
      <c r="B3" s="14">
        <v>1122</v>
      </c>
      <c r="C3" s="15" t="s">
        <v>53</v>
      </c>
      <c r="D3" s="16">
        <v>0.93</v>
      </c>
    </row>
    <row r="4" spans="1:4" s="22" customFormat="1" ht="18" customHeight="1">
      <c r="A4" s="21"/>
      <c r="B4" s="14">
        <v>1133</v>
      </c>
      <c r="C4" s="15" t="s">
        <v>54</v>
      </c>
      <c r="D4" s="16">
        <v>21.94</v>
      </c>
    </row>
    <row r="5" spans="1:4" s="22" customFormat="1" ht="18" customHeight="1">
      <c r="A5" s="21"/>
      <c r="B5" s="14">
        <v>1144</v>
      </c>
      <c r="C5" s="15" t="s">
        <v>55</v>
      </c>
      <c r="D5" s="16">
        <v>56.73</v>
      </c>
    </row>
    <row r="6" spans="1:4" s="22" customFormat="1" ht="18" customHeight="1">
      <c r="A6" s="21"/>
      <c r="B6" s="14">
        <v>1155</v>
      </c>
      <c r="C6" s="15" t="s">
        <v>56</v>
      </c>
      <c r="D6" s="16">
        <v>49.5</v>
      </c>
    </row>
    <row r="7" spans="1:4" s="22" customFormat="1" ht="18" customHeight="1">
      <c r="A7" s="21"/>
      <c r="B7" s="14">
        <v>1166</v>
      </c>
      <c r="C7" s="15" t="s">
        <v>57</v>
      </c>
      <c r="D7" s="16">
        <v>15</v>
      </c>
    </row>
    <row r="8" spans="1:4" s="22" customFormat="1" ht="18" customHeight="1">
      <c r="A8" s="21"/>
      <c r="B8" s="14">
        <v>1177</v>
      </c>
      <c r="C8" s="15" t="s">
        <v>58</v>
      </c>
      <c r="D8" s="16">
        <v>17.95</v>
      </c>
    </row>
    <row r="9" spans="1:4" s="22" customFormat="1" ht="18" customHeight="1">
      <c r="A9" s="21"/>
      <c r="B9" s="14">
        <v>1188</v>
      </c>
      <c r="C9" s="15" t="s">
        <v>59</v>
      </c>
      <c r="D9" s="16">
        <v>29.95</v>
      </c>
    </row>
    <row r="10" spans="1:4" s="22" customFormat="1" ht="18" customHeight="1">
      <c r="A10" s="21"/>
      <c r="B10" s="14">
        <v>1199</v>
      </c>
      <c r="C10" s="15" t="s">
        <v>60</v>
      </c>
      <c r="D10" s="16">
        <v>24.95</v>
      </c>
    </row>
    <row r="11" spans="1:4" s="22" customFormat="1" ht="18" customHeight="1">
      <c r="A11" s="21"/>
      <c r="B11" s="14">
        <v>2211</v>
      </c>
      <c r="C11" s="15" t="s">
        <v>13</v>
      </c>
      <c r="D11" s="16">
        <v>36.68</v>
      </c>
    </row>
    <row r="12" spans="1:4" s="22" customFormat="1" ht="18" customHeight="1">
      <c r="A12" s="21"/>
      <c r="B12" s="14">
        <v>2222</v>
      </c>
      <c r="C12" s="15" t="s">
        <v>9</v>
      </c>
      <c r="D12" s="16">
        <v>0.93</v>
      </c>
    </row>
    <row r="13" spans="1:4" s="22" customFormat="1" ht="18" customHeight="1">
      <c r="A13" s="21"/>
      <c r="B13" s="14">
        <v>2233</v>
      </c>
      <c r="C13" s="15" t="s">
        <v>12</v>
      </c>
      <c r="D13" s="16">
        <v>21.94</v>
      </c>
    </row>
    <row r="14" spans="1:4" s="22" customFormat="1" ht="18" customHeight="1">
      <c r="A14" s="21"/>
      <c r="B14" s="17">
        <v>2244</v>
      </c>
      <c r="C14" s="15" t="s">
        <v>20</v>
      </c>
      <c r="D14" s="16">
        <v>56.73</v>
      </c>
    </row>
    <row r="15" spans="1:4" s="22" customFormat="1" ht="18" customHeight="1">
      <c r="A15" s="21"/>
      <c r="B15" s="17">
        <v>3311</v>
      </c>
      <c r="C15" s="15" t="s">
        <v>14</v>
      </c>
      <c r="D15" s="16">
        <v>36.68</v>
      </c>
    </row>
    <row r="16" spans="1:4" s="22" customFormat="1" ht="18" customHeight="1">
      <c r="A16" s="21"/>
      <c r="B16" s="14">
        <v>3322</v>
      </c>
      <c r="C16" s="15" t="s">
        <v>11</v>
      </c>
      <c r="D16" s="16">
        <v>0.93</v>
      </c>
    </row>
    <row r="17" spans="1:4" s="22" customFormat="1" ht="18" customHeight="1">
      <c r="A17" s="21"/>
      <c r="B17" s="14">
        <v>3333</v>
      </c>
      <c r="C17" s="15" t="s">
        <v>10</v>
      </c>
      <c r="D17" s="16">
        <v>21.94</v>
      </c>
    </row>
    <row r="18" spans="2:4" s="22" customFormat="1" ht="18" customHeight="1">
      <c r="B18" s="14">
        <v>3344</v>
      </c>
      <c r="C18" s="15" t="s">
        <v>21</v>
      </c>
      <c r="D18" s="16">
        <v>56.73</v>
      </c>
    </row>
    <row r="19" spans="2:4" s="22" customFormat="1" ht="18" customHeight="1">
      <c r="B19" s="23"/>
      <c r="D19" s="24"/>
    </row>
    <row r="20" spans="2:4" s="22" customFormat="1" ht="18" customHeight="1">
      <c r="B20" s="23"/>
      <c r="D20" s="24"/>
    </row>
    <row r="21" spans="2:4" s="22" customFormat="1" ht="18" customHeight="1">
      <c r="B21" s="23"/>
      <c r="D21" s="24"/>
    </row>
    <row r="22" spans="2:4" s="22" customFormat="1" ht="18" customHeight="1">
      <c r="B22" s="23"/>
      <c r="D22" s="24"/>
    </row>
    <row r="23" spans="2:4" s="22" customFormat="1" ht="18" customHeight="1">
      <c r="B23" s="23"/>
      <c r="D23" s="24"/>
    </row>
    <row r="24" spans="2:4" s="22" customFormat="1" ht="18" customHeight="1">
      <c r="B24" s="23"/>
      <c r="D24" s="24"/>
    </row>
    <row r="25" spans="2:4" s="22" customFormat="1" ht="18" customHeight="1">
      <c r="B25" s="23"/>
      <c r="D25" s="24"/>
    </row>
    <row r="26" spans="2:4" s="22" customFormat="1" ht="18" customHeight="1">
      <c r="B26" s="23"/>
      <c r="D26" s="24"/>
    </row>
    <row r="27" spans="2:4" s="22" customFormat="1" ht="18" customHeight="1">
      <c r="B27" s="23"/>
      <c r="D27" s="24"/>
    </row>
    <row r="28" spans="2:4" s="22" customFormat="1" ht="18" customHeight="1">
      <c r="B28" s="23"/>
      <c r="D28" s="2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7">
    <tabColor theme="9" tint="-0.24997000396251678"/>
  </sheetPr>
  <dimension ref="A1:I42"/>
  <sheetViews>
    <sheetView zoomScale="96" zoomScaleNormal="96" zoomScalePageLayoutView="0" workbookViewId="0" topLeftCell="A1">
      <selection activeCell="G11" sqref="G11"/>
    </sheetView>
  </sheetViews>
  <sheetFormatPr defaultColWidth="11.421875" defaultRowHeight="12.75"/>
  <cols>
    <col min="1" max="1" width="11.140625" style="55" customWidth="1"/>
    <col min="2" max="2" width="12.57421875" style="55" bestFit="1" customWidth="1"/>
    <col min="3" max="3" width="15.140625" style="63" bestFit="1" customWidth="1"/>
    <col min="4" max="4" width="13.8515625" style="63" bestFit="1" customWidth="1"/>
    <col min="5" max="5" width="15.140625" style="63" bestFit="1" customWidth="1"/>
    <col min="6" max="6" width="15.57421875" style="64" bestFit="1" customWidth="1"/>
    <col min="7" max="7" width="12.7109375" style="65" customWidth="1"/>
    <col min="8" max="8" width="13.140625" style="66" bestFit="1" customWidth="1"/>
    <col min="9" max="9" width="15.140625" style="66" bestFit="1" customWidth="1"/>
    <col min="10" max="16384" width="11.421875" style="55" customWidth="1"/>
  </cols>
  <sheetData>
    <row r="1" spans="1:9" ht="30.75" customHeight="1">
      <c r="A1" s="10" t="s">
        <v>3</v>
      </c>
      <c r="B1" s="10" t="s">
        <v>98</v>
      </c>
      <c r="C1" s="67" t="s">
        <v>44</v>
      </c>
      <c r="D1" s="67" t="s">
        <v>45</v>
      </c>
      <c r="E1" s="67" t="s">
        <v>46</v>
      </c>
      <c r="F1" s="68" t="s">
        <v>50</v>
      </c>
      <c r="G1" s="69" t="s">
        <v>47</v>
      </c>
      <c r="H1" s="70" t="s">
        <v>48</v>
      </c>
      <c r="I1" s="70" t="s">
        <v>49</v>
      </c>
    </row>
    <row r="2" spans="1:9" s="21" customFormat="1" ht="18" customHeight="1">
      <c r="A2" s="18">
        <v>12594</v>
      </c>
      <c r="B2" s="18">
        <v>83197</v>
      </c>
      <c r="C2" s="25">
        <v>177.898</v>
      </c>
      <c r="D2" s="25">
        <v>33.80062</v>
      </c>
      <c r="E2" s="25">
        <v>211.69862</v>
      </c>
      <c r="F2" s="26">
        <v>207.4646476</v>
      </c>
      <c r="G2" s="27">
        <v>40643</v>
      </c>
      <c r="H2" s="9"/>
      <c r="I2" s="28"/>
    </row>
    <row r="3" spans="1:9" s="21" customFormat="1" ht="18" customHeight="1">
      <c r="A3" s="18">
        <v>12593</v>
      </c>
      <c r="B3" s="18">
        <v>44554</v>
      </c>
      <c r="C3" s="25">
        <v>436.5097</v>
      </c>
      <c r="D3" s="25">
        <v>82.936843</v>
      </c>
      <c r="E3" s="25">
        <v>519.446543</v>
      </c>
      <c r="F3" s="26">
        <v>509.05761214</v>
      </c>
      <c r="G3" s="27">
        <v>40643</v>
      </c>
      <c r="H3" s="9"/>
      <c r="I3" s="28"/>
    </row>
    <row r="4" spans="1:9" s="21" customFormat="1" ht="18" customHeight="1">
      <c r="A4" s="18">
        <v>12592</v>
      </c>
      <c r="B4" s="18">
        <v>12587</v>
      </c>
      <c r="C4" s="25">
        <v>106.7388</v>
      </c>
      <c r="D4" s="25">
        <v>20.280372</v>
      </c>
      <c r="E4" s="25">
        <v>127.019172</v>
      </c>
      <c r="F4" s="26">
        <v>124.47878856</v>
      </c>
      <c r="G4" s="27">
        <v>40643</v>
      </c>
      <c r="H4" s="9"/>
      <c r="I4" s="28"/>
    </row>
    <row r="5" spans="3:9" s="21" customFormat="1" ht="18" customHeight="1">
      <c r="C5" s="56"/>
      <c r="D5" s="56"/>
      <c r="E5" s="56"/>
      <c r="F5" s="57"/>
      <c r="G5" s="58"/>
      <c r="H5" s="59"/>
      <c r="I5" s="60"/>
    </row>
    <row r="6" spans="3:9" s="21" customFormat="1" ht="18" customHeight="1">
      <c r="C6" s="56"/>
      <c r="D6" s="56"/>
      <c r="E6" s="56"/>
      <c r="F6" s="57"/>
      <c r="G6" s="58"/>
      <c r="H6" s="59"/>
      <c r="I6" s="60"/>
    </row>
    <row r="7" spans="3:9" s="21" customFormat="1" ht="18" customHeight="1">
      <c r="C7" s="56"/>
      <c r="D7" s="56"/>
      <c r="E7" s="56"/>
      <c r="F7" s="57"/>
      <c r="G7" s="58"/>
      <c r="H7" s="59"/>
      <c r="I7" s="60"/>
    </row>
    <row r="8" spans="3:9" s="21" customFormat="1" ht="18" customHeight="1">
      <c r="C8" s="56"/>
      <c r="D8" s="56"/>
      <c r="E8" s="56"/>
      <c r="F8" s="57"/>
      <c r="G8" s="58"/>
      <c r="H8" s="59"/>
      <c r="I8" s="60"/>
    </row>
    <row r="9" spans="3:9" s="21" customFormat="1" ht="18" customHeight="1">
      <c r="C9" s="56"/>
      <c r="D9" s="56"/>
      <c r="E9" s="56"/>
      <c r="F9" s="57"/>
      <c r="G9" s="58"/>
      <c r="H9" s="59"/>
      <c r="I9" s="60"/>
    </row>
    <row r="10" spans="3:9" s="21" customFormat="1" ht="18" customHeight="1">
      <c r="C10" s="56"/>
      <c r="D10" s="56"/>
      <c r="E10" s="56"/>
      <c r="F10" s="57"/>
      <c r="G10" s="58"/>
      <c r="H10" s="59"/>
      <c r="I10" s="60"/>
    </row>
    <row r="11" spans="3:9" s="21" customFormat="1" ht="18" customHeight="1">
      <c r="C11" s="56"/>
      <c r="D11" s="56"/>
      <c r="E11" s="56"/>
      <c r="F11" s="57"/>
      <c r="G11" s="58"/>
      <c r="H11" s="59"/>
      <c r="I11" s="60"/>
    </row>
    <row r="12" spans="3:9" s="21" customFormat="1" ht="18" customHeight="1">
      <c r="C12" s="56"/>
      <c r="D12" s="56"/>
      <c r="E12" s="56"/>
      <c r="F12" s="57"/>
      <c r="G12" s="58"/>
      <c r="H12" s="59"/>
      <c r="I12" s="60"/>
    </row>
    <row r="13" spans="3:9" s="21" customFormat="1" ht="18" customHeight="1">
      <c r="C13" s="56"/>
      <c r="D13" s="56"/>
      <c r="E13" s="56"/>
      <c r="F13" s="57"/>
      <c r="G13" s="58"/>
      <c r="H13" s="59"/>
      <c r="I13" s="60"/>
    </row>
    <row r="14" spans="3:9" s="21" customFormat="1" ht="18" customHeight="1">
      <c r="C14" s="56"/>
      <c r="D14" s="56"/>
      <c r="E14" s="56"/>
      <c r="F14" s="57"/>
      <c r="G14" s="58"/>
      <c r="H14" s="59"/>
      <c r="I14" s="60"/>
    </row>
    <row r="15" spans="3:9" s="21" customFormat="1" ht="18" customHeight="1">
      <c r="C15" s="56"/>
      <c r="D15" s="56"/>
      <c r="E15" s="56"/>
      <c r="F15" s="57"/>
      <c r="G15" s="58"/>
      <c r="H15" s="59"/>
      <c r="I15" s="60"/>
    </row>
    <row r="16" spans="3:9" s="21" customFormat="1" ht="18" customHeight="1">
      <c r="C16" s="56"/>
      <c r="D16" s="56"/>
      <c r="E16" s="56"/>
      <c r="F16" s="57"/>
      <c r="G16" s="58"/>
      <c r="H16" s="59"/>
      <c r="I16" s="60"/>
    </row>
    <row r="17" spans="3:9" s="21" customFormat="1" ht="18" customHeight="1">
      <c r="C17" s="56"/>
      <c r="D17" s="56"/>
      <c r="E17" s="56"/>
      <c r="F17" s="57"/>
      <c r="G17" s="58"/>
      <c r="H17" s="59"/>
      <c r="I17" s="60"/>
    </row>
    <row r="18" spans="3:9" s="21" customFormat="1" ht="18" customHeight="1">
      <c r="C18" s="56"/>
      <c r="D18" s="56"/>
      <c r="E18" s="56"/>
      <c r="F18" s="57"/>
      <c r="G18" s="58"/>
      <c r="H18" s="59"/>
      <c r="I18" s="60"/>
    </row>
    <row r="19" spans="3:9" s="21" customFormat="1" ht="18" customHeight="1">
      <c r="C19" s="56"/>
      <c r="D19" s="56"/>
      <c r="E19" s="56"/>
      <c r="F19" s="57"/>
      <c r="G19" s="58"/>
      <c r="H19" s="61"/>
      <c r="I19" s="60"/>
    </row>
    <row r="20" spans="3:9" s="21" customFormat="1" ht="18" customHeight="1">
      <c r="C20" s="56"/>
      <c r="D20" s="56"/>
      <c r="E20" s="56"/>
      <c r="F20" s="57"/>
      <c r="G20" s="58"/>
      <c r="H20" s="61"/>
      <c r="I20" s="62"/>
    </row>
    <row r="21" spans="3:9" s="21" customFormat="1" ht="18" customHeight="1">
      <c r="C21" s="56"/>
      <c r="D21" s="56"/>
      <c r="E21" s="56"/>
      <c r="F21" s="57"/>
      <c r="G21" s="58"/>
      <c r="H21" s="61"/>
      <c r="I21" s="62"/>
    </row>
    <row r="22" spans="3:9" s="21" customFormat="1" ht="18" customHeight="1">
      <c r="C22" s="56"/>
      <c r="D22" s="56"/>
      <c r="E22" s="56"/>
      <c r="F22" s="57"/>
      <c r="G22" s="58"/>
      <c r="H22" s="61"/>
      <c r="I22" s="62"/>
    </row>
    <row r="23" spans="3:9" s="21" customFormat="1" ht="18" customHeight="1">
      <c r="C23" s="56"/>
      <c r="D23" s="56"/>
      <c r="E23" s="56"/>
      <c r="F23" s="57"/>
      <c r="G23" s="58"/>
      <c r="H23" s="61"/>
      <c r="I23" s="62"/>
    </row>
    <row r="24" spans="3:9" s="21" customFormat="1" ht="18" customHeight="1">
      <c r="C24" s="56"/>
      <c r="D24" s="56"/>
      <c r="E24" s="56"/>
      <c r="F24" s="57"/>
      <c r="G24" s="58"/>
      <c r="H24" s="61"/>
      <c r="I24" s="62"/>
    </row>
    <row r="25" spans="3:9" s="21" customFormat="1" ht="18" customHeight="1">
      <c r="C25" s="56"/>
      <c r="D25" s="56"/>
      <c r="E25" s="56"/>
      <c r="F25" s="57"/>
      <c r="G25" s="58"/>
      <c r="H25" s="61"/>
      <c r="I25" s="62"/>
    </row>
    <row r="26" spans="3:9" s="21" customFormat="1" ht="18" customHeight="1">
      <c r="C26" s="56"/>
      <c r="D26" s="56"/>
      <c r="E26" s="56"/>
      <c r="F26" s="57"/>
      <c r="G26" s="58"/>
      <c r="H26" s="61"/>
      <c r="I26" s="62"/>
    </row>
    <row r="27" spans="3:9" s="21" customFormat="1" ht="18" customHeight="1">
      <c r="C27" s="56"/>
      <c r="D27" s="56"/>
      <c r="E27" s="56"/>
      <c r="F27" s="57"/>
      <c r="G27" s="58"/>
      <c r="H27" s="61"/>
      <c r="I27" s="62"/>
    </row>
    <row r="28" spans="3:9" s="21" customFormat="1" ht="18" customHeight="1">
      <c r="C28" s="56"/>
      <c r="D28" s="56"/>
      <c r="E28" s="56"/>
      <c r="F28" s="57"/>
      <c r="G28" s="58"/>
      <c r="H28" s="61"/>
      <c r="I28" s="62"/>
    </row>
    <row r="29" spans="3:9" s="21" customFormat="1" ht="18" customHeight="1">
      <c r="C29" s="56"/>
      <c r="D29" s="56"/>
      <c r="E29" s="56"/>
      <c r="F29" s="57"/>
      <c r="G29" s="58"/>
      <c r="H29" s="61"/>
      <c r="I29" s="62"/>
    </row>
    <row r="30" spans="3:9" s="21" customFormat="1" ht="18" customHeight="1">
      <c r="C30" s="56"/>
      <c r="D30" s="56"/>
      <c r="E30" s="56"/>
      <c r="F30" s="57"/>
      <c r="G30" s="58"/>
      <c r="H30" s="59"/>
      <c r="I30" s="59"/>
    </row>
    <row r="31" spans="3:9" s="21" customFormat="1" ht="18" customHeight="1">
      <c r="C31" s="56"/>
      <c r="D31" s="56"/>
      <c r="E31" s="56"/>
      <c r="F31" s="57"/>
      <c r="G31" s="58"/>
      <c r="H31" s="59"/>
      <c r="I31" s="59"/>
    </row>
    <row r="32" spans="3:9" s="21" customFormat="1" ht="18" customHeight="1">
      <c r="C32" s="56"/>
      <c r="D32" s="56"/>
      <c r="E32" s="56"/>
      <c r="F32" s="57"/>
      <c r="G32" s="58"/>
      <c r="H32" s="59"/>
      <c r="I32" s="59"/>
    </row>
    <row r="33" spans="3:9" s="21" customFormat="1" ht="18" customHeight="1">
      <c r="C33" s="56"/>
      <c r="D33" s="56"/>
      <c r="E33" s="56"/>
      <c r="F33" s="57"/>
      <c r="G33" s="58"/>
      <c r="H33" s="59"/>
      <c r="I33" s="59"/>
    </row>
    <row r="34" spans="3:9" s="21" customFormat="1" ht="18" customHeight="1">
      <c r="C34" s="56"/>
      <c r="D34" s="56"/>
      <c r="E34" s="56"/>
      <c r="F34" s="57"/>
      <c r="G34" s="58"/>
      <c r="H34" s="59"/>
      <c r="I34" s="59"/>
    </row>
    <row r="35" spans="3:9" s="21" customFormat="1" ht="18" customHeight="1">
      <c r="C35" s="56"/>
      <c r="D35" s="56"/>
      <c r="E35" s="56"/>
      <c r="F35" s="57"/>
      <c r="G35" s="58"/>
      <c r="H35" s="59"/>
      <c r="I35" s="59"/>
    </row>
    <row r="36" spans="3:9" s="21" customFormat="1" ht="18" customHeight="1">
      <c r="C36" s="56"/>
      <c r="D36" s="56"/>
      <c r="E36" s="56"/>
      <c r="F36" s="57"/>
      <c r="G36" s="58"/>
      <c r="H36" s="59"/>
      <c r="I36" s="59"/>
    </row>
    <row r="37" spans="3:9" s="21" customFormat="1" ht="18" customHeight="1">
      <c r="C37" s="56"/>
      <c r="D37" s="56"/>
      <c r="E37" s="56"/>
      <c r="F37" s="57"/>
      <c r="G37" s="58"/>
      <c r="H37" s="59"/>
      <c r="I37" s="59"/>
    </row>
    <row r="38" spans="3:9" s="21" customFormat="1" ht="18" customHeight="1">
      <c r="C38" s="56"/>
      <c r="D38" s="56"/>
      <c r="E38" s="56"/>
      <c r="F38" s="57"/>
      <c r="G38" s="58"/>
      <c r="H38" s="59"/>
      <c r="I38" s="59"/>
    </row>
    <row r="39" spans="3:9" s="21" customFormat="1" ht="18" customHeight="1">
      <c r="C39" s="56"/>
      <c r="D39" s="56"/>
      <c r="E39" s="56"/>
      <c r="F39" s="57"/>
      <c r="G39" s="58"/>
      <c r="H39" s="59"/>
      <c r="I39" s="59"/>
    </row>
    <row r="40" spans="3:9" s="21" customFormat="1" ht="18" customHeight="1">
      <c r="C40" s="56"/>
      <c r="D40" s="56"/>
      <c r="E40" s="56"/>
      <c r="F40" s="57"/>
      <c r="G40" s="58"/>
      <c r="H40" s="59"/>
      <c r="I40" s="59"/>
    </row>
    <row r="41" spans="3:9" s="21" customFormat="1" ht="18" customHeight="1">
      <c r="C41" s="56"/>
      <c r="D41" s="56"/>
      <c r="E41" s="56"/>
      <c r="F41" s="57"/>
      <c r="G41" s="58"/>
      <c r="H41" s="59"/>
      <c r="I41" s="59"/>
    </row>
    <row r="42" spans="3:9" s="21" customFormat="1" ht="18" customHeight="1">
      <c r="C42" s="56"/>
      <c r="D42" s="56"/>
      <c r="E42" s="56"/>
      <c r="F42" s="57"/>
      <c r="G42" s="58"/>
      <c r="H42" s="59"/>
      <c r="I42" s="59"/>
    </row>
  </sheetData>
  <sheetProtection selectLockedCells="1"/>
  <conditionalFormatting sqref="I1:I65536">
    <cfRule type="cellIs" priority="1" dxfId="0" operator="lessThan" stopIfTrue="1">
      <formula>ROUND($F1,2)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Realschule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Edlheim</dc:creator>
  <cp:keywords/>
  <dc:description/>
  <cp:lastModifiedBy>ES</cp:lastModifiedBy>
  <cp:lastPrinted>2011-04-10T11:58:23Z</cp:lastPrinted>
  <dcterms:created xsi:type="dcterms:W3CDTF">2003-02-27T09:08:34Z</dcterms:created>
  <dcterms:modified xsi:type="dcterms:W3CDTF">2012-05-19T14:32:35Z</dcterms:modified>
  <cp:category/>
  <cp:version/>
  <cp:contentType/>
  <cp:contentStatus/>
</cp:coreProperties>
</file>